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st Per Part" sheetId="2" state="visible" r:id="rId4"/>
    <sheet name="Sharpening Log" sheetId="3" state="visible" r:id="rId5"/>
  </sheets>
  <definedNames>
    <definedName function="false" hidden="false" localSheetId="1" name="_xlnm.Print_Area" vbProcedure="false">'Cost Per Part'!$A$1:$E$55</definedName>
    <definedName function="false" hidden="false" localSheetId="2" name="_xlnm.Print_Area" vbProcedure="false">'Sharpening Log'!$A$1:$I$54</definedName>
    <definedName function="false" hidden="false" localSheetId="0" name="_xlnm.Print_Area" vbProcedure="false">'Start Here'!$A$1:$G$45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<sst xmlns="http://schemas.openxmlformats.org/spreadsheetml/2006/main" count="134" uniqueCount="123">
  <si>
    <t xml:space="preserve">Controlled Thermal Processing  |  CTP Cryogenics</t>
  </si>
  <si>
    <t xml:space="preserve">818-445-3030</t>
  </si>
  <si>
    <t xml:space="preserve">info@ctpcryogenics.com</t>
  </si>
  <si>
    <t xml:space="preserve">ctpcryogenics.com</t>
  </si>
  <si>
    <t xml:space="preserve">2909 Oregon Ct, Unit C1, Torrance, CA 90503</t>
  </si>
  <si>
    <t xml:space="preserve">TOOLING COST PER PART WORKSHEET</t>
  </si>
  <si>
    <t xml:space="preserve">What your punches, dies and blades actually cost you — including the part that isn't the tool.</t>
  </si>
  <si>
    <t xml:space="preserve">FIRST — a note for your IT department</t>
  </si>
  <si>
    <t xml:space="preserve">This file contains NO MACROS, no scripts and no external links. It is a plain .xlsx spreadsheet</t>
  </si>
  <si>
    <t xml:space="preserve">containing formulas only. Nothing in it runs, connects or executes.</t>
  </si>
  <si>
    <t xml:space="preserve">When you open it, Excel may show a yellow PROTECTED VIEW bar across the top and the file will be</t>
  </si>
  <si>
    <t xml:space="preserve">read-only. That is normal for any file downloaded from the internet and is not a warning about this</t>
  </si>
  <si>
    <t xml:space="preserve">file. Click ENABLE EDITING to type in it.</t>
  </si>
  <si>
    <t xml:space="preserve">What this does</t>
  </si>
  <si>
    <t xml:space="preserve">Most shops price tooling as purchase price divided by parts produced. That number is almost always</t>
  </si>
  <si>
    <t xml:space="preserve">wrong, and usually low. Regrind labor, the press hours lost to every tool change, and the scrap run</t>
  </si>
  <si>
    <t xml:space="preserve">at startup after each change are all tooling costs. This worksheet adds them up and shows you the</t>
  </si>
  <si>
    <t xml:space="preserve">fully loaded figure, plus how much of it is not the tool's purchase price.</t>
  </si>
  <si>
    <t xml:space="preserve">How to use it</t>
  </si>
  <si>
    <t xml:space="preserve">1.  Go to the 'Cost Per Part' tab. Fill in the shaded cells in the 'Your line now' column.</t>
  </si>
  <si>
    <t xml:space="preserve">2.  The worksheet opens with example numbers from a typical stamping line. Type over them.</t>
  </si>
  <si>
    <t xml:space="preserve">3.  Use the 'Change you're testing' column to try any what-if: a longer run between regrinds, a</t>
  </si>
  <si>
    <t xml:space="preserve">     different tool steel, cryogenic treatment, a faster changeover. Put in whatever number you</t>
  </si>
  <si>
    <t xml:space="preserve">     believe — including a skeptical one. The sample numbers are illustrative only and are not CTP prices.</t>
  </si>
  <si>
    <t xml:space="preserve">4.  If you don't know your real interval, use the 'Sharpening Log' tab for a month and find out.</t>
  </si>
  <si>
    <t xml:space="preserve">If you don't have good numbers yet</t>
  </si>
  <si>
    <t xml:space="preserve">Print the Sharpening Log tab and leave it on a clipboard at the press. One line every time a tool</t>
  </si>
  <si>
    <t xml:space="preserve">comes out. After a month you will have a real interval instead of an estimate, and the rest of the</t>
  </si>
  <si>
    <t xml:space="preserve">worksheet becomes meaningful.</t>
  </si>
  <si>
    <t xml:space="preserve">Our guarantee</t>
  </si>
  <si>
    <t xml:space="preserve">Send us your tools. Run them against the interval you recorded on the Sharpening Log — your own</t>
  </si>
  <si>
    <t xml:space="preserve">baseline, your own measurements, your own parts. If you cannot measure an improvement over that</t>
  </si>
  <si>
    <t xml:space="preserve">number, we refund the treatment in full and cover the freight back to you.</t>
  </si>
  <si>
    <t xml:space="preserve">We can afford to say that because of what the break-even line on the next tab shows: the treatment</t>
  </si>
  <si>
    <t xml:space="preserve">is a small fraction of what one tool change already costs you.</t>
  </si>
  <si>
    <t xml:space="preserve">Email info@ctpcryogenics.com or call 818-445-3030.</t>
  </si>
  <si>
    <t xml:space="preserve">Controlled Thermal Processing has run deep cryogenic treatment since 1980.  |  Rev. 2026-09</t>
  </si>
  <si>
    <t xml:space="preserve">Company:</t>
  </si>
  <si>
    <t xml:space="preserve">Tool / die ID:</t>
  </si>
  <si>
    <t xml:space="preserve">Prepared by:</t>
  </si>
  <si>
    <t xml:space="preserve">Tool material:</t>
  </si>
  <si>
    <t xml:space="preserve">Production line or cell:</t>
  </si>
  <si>
    <t xml:space="preserve">Date:</t>
  </si>
  <si>
    <t xml:space="preserve">Shaded cells are yours to fill in — everything else calculates itself.</t>
  </si>
  <si>
    <t xml:space="preserve">1.   YOUR NUMBERS</t>
  </si>
  <si>
    <t xml:space="preserve">Your line now</t>
  </si>
  <si>
    <t xml:space="preserve">Change you're testing</t>
  </si>
  <si>
    <t xml:space="preserve">Notes / where to find it</t>
  </si>
  <si>
    <t xml:space="preserve">Annual production volume on this tool</t>
  </si>
  <si>
    <t xml:space="preserve">Parts per year off this tool or station.</t>
  </si>
  <si>
    <t xml:space="preserve">Run rate</t>
  </si>
  <si>
    <t xml:space="preserve">Parts per hour when the line is running.</t>
  </si>
  <si>
    <t xml:space="preserve">Tool purchase cost, each</t>
  </si>
  <si>
    <t xml:space="preserve">What you pay for one punch, die section or blade. Add treatment cost here in the test column — the sample figure shown is a placeholder, not a CTP price. Contact us for pricing.</t>
  </si>
  <si>
    <t xml:space="preserve">Parts run between regrinds</t>
  </si>
  <si>
    <t xml:space="preserve">The interval you actually get — not the one in the manual. Use the Sharpening Log tab if unsure.</t>
  </si>
  <si>
    <t xml:space="preserve">Regrinds before the tool is scrapped</t>
  </si>
  <si>
    <t xml:space="preserve">How many times it can be reground before it's under minimum height.</t>
  </si>
  <si>
    <t xml:space="preserve">Cost of one regrind</t>
  </si>
  <si>
    <t xml:space="preserve">Outside grinding invoice, or in-house labor and wheel time.</t>
  </si>
  <si>
    <t xml:space="preserve">Tool change time</t>
  </si>
  <si>
    <t xml:space="preserve">Minutes from press stop to first good part. Include setup and tryout.</t>
  </si>
  <si>
    <t xml:space="preserve">Line downtime cost</t>
  </si>
  <si>
    <t xml:space="preserve">Per hour. Burdened rate: labor, overhead and lost contribution margin.</t>
  </si>
  <si>
    <t xml:space="preserve">Scrap parts per tool change</t>
  </si>
  <si>
    <t xml:space="preserve">Parts thrown away at startup before the job runs clean.</t>
  </si>
  <si>
    <t xml:space="preserve">Cost of one scrapped part</t>
  </si>
  <si>
    <t xml:space="preserve">Material plus the value added before the scrap is found.</t>
  </si>
  <si>
    <t xml:space="preserve">2.   WHAT IT IS ACTUALLY COSTING YOU</t>
  </si>
  <si>
    <t xml:space="preserve">Total parts from one tool over its whole life</t>
  </si>
  <si>
    <t xml:space="preserve">Interval x (regrinds + 1).</t>
  </si>
  <si>
    <t xml:space="preserve">Tool changes per year</t>
  </si>
  <si>
    <t xml:space="preserve">Every regrind and every replacement stops the press.</t>
  </si>
  <si>
    <t xml:space="preserve">Press hours lost to tool changes per year</t>
  </si>
  <si>
    <t xml:space="preserve">This is the number your plant manager cares about.</t>
  </si>
  <si>
    <t xml:space="preserve">Cost per 1,000 parts</t>
  </si>
  <si>
    <t xml:space="preserve">     Tool purchase</t>
  </si>
  <si>
    <t xml:space="preserve">What most people think tooling costs.</t>
  </si>
  <si>
    <t xml:space="preserve">     Regrinding</t>
  </si>
  <si>
    <t xml:space="preserve">Grinding cost spread over the tool's life.</t>
  </si>
  <si>
    <t xml:space="preserve">     Downtime for tool changes</t>
  </si>
  <si>
    <t xml:space="preserve">Usually the biggest line, and usually the one nobody counts.</t>
  </si>
  <si>
    <t xml:space="preserve">     Startup scrap</t>
  </si>
  <si>
    <t xml:space="preserve">Parts binned after each change.</t>
  </si>
  <si>
    <t xml:space="preserve">FULLY LOADED TOOLING COST per 1,000 parts</t>
  </si>
  <si>
    <t xml:space="preserve">Fully loaded tooling cost per part</t>
  </si>
  <si>
    <t xml:space="preserve">Share of that cost that is NOT the tool's price</t>
  </si>
  <si>
    <t xml:space="preserve">If this is high, buying cheaper tools will not help you.</t>
  </si>
  <si>
    <t xml:space="preserve">Total tooling cost per year</t>
  </si>
  <si>
    <t xml:space="preserve">3.   IS THE CHANGE WORTH IT?</t>
  </si>
  <si>
    <t xml:space="preserve">Result</t>
  </si>
  <si>
    <t xml:space="preserve">Notes</t>
  </si>
  <si>
    <t xml:space="preserve">Annual saving (or cost) of the change you're testing</t>
  </si>
  <si>
    <t xml:space="preserve">Positive means the change pays. Negative means it doesn't.</t>
  </si>
  <si>
    <t xml:space="preserve">Press hours given back per year</t>
  </si>
  <si>
    <t xml:space="preserve">Extra running time, at your current run rate.</t>
  </si>
  <si>
    <t xml:space="preserve">Extra parts those hours could produce</t>
  </si>
  <si>
    <t xml:space="preserve">Only counts if you are capacity constrained on this line.</t>
  </si>
  <si>
    <t xml:space="preserve">Tool life improvement needed just to break even</t>
  </si>
  <si>
    <t xml:space="preserve">If you paid the higher tool price but got no extra life, your cost would rise by this factor. Any life improvement above it puts you ahead.</t>
  </si>
  <si>
    <t xml:space="preserve">Every figure here comes from the numbers you typed in. Nothing is assumed on your behalf. The example values this sheet ships with are a mid-size stamping line and are there to show the expected format — overwrite them. That applies to every sample figure here, the tool and treatment costs as much as the production ones: they are placeholders, not CTP pricing. For pricing on your own parts, contact us directly — info@ctpcryogenics.com or 818-445-3030.</t>
  </si>
  <si>
    <t xml:space="preserve">OUR GUARANTEE:  run our treated tools against the interval you logged above. If you cannot measure an improvement over your own baseline, we refund the treatment in full and cover return freight.   info@ctpcryogenics.com   |   818-445-3030</t>
  </si>
  <si>
    <t xml:space="preserve">818-445-3030  |  info@ctpcryogenics.com</t>
  </si>
  <si>
    <t xml:space="preserve">TOOL CHANGE &amp; SHARPENING LOG</t>
  </si>
  <si>
    <t xml:space="preserve">One line every time a tool comes out of the press. Print this page and keep it on a clipboard at the machine.</t>
  </si>
  <si>
    <t xml:space="preserve">Press / line:</t>
  </si>
  <si>
    <t xml:space="preserve">Date</t>
  </si>
  <si>
    <t xml:space="preserve">Parts since last change</t>
  </si>
  <si>
    <t xml:space="preserve">Reason  (wear / chip / scheduled)</t>
  </si>
  <si>
    <t xml:space="preserve">Action  (regrind / replace)</t>
  </si>
  <si>
    <t xml:space="preserve">Stock removed (in)</t>
  </si>
  <si>
    <t xml:space="preserve">Downtime (min)</t>
  </si>
  <si>
    <t xml:space="preserve">Scrap parts</t>
  </si>
  <si>
    <t xml:space="preserve">Notes — what the edge looked like</t>
  </si>
  <si>
    <t xml:space="preserve">SUMMARY</t>
  </si>
  <si>
    <t xml:space="preserve">Tool changes logged</t>
  </si>
  <si>
    <t xml:space="preserve">Average parts between changes</t>
  </si>
  <si>
    <t xml:space="preserve">Shortest run</t>
  </si>
  <si>
    <t xml:space="preserve">Longest run</t>
  </si>
  <si>
    <t xml:space="preserve">Average downtime per change (min)</t>
  </si>
  <si>
    <t xml:space="preserve">Average scrap per change (parts)</t>
  </si>
  <si>
    <t xml:space="preserve">Total stock removed (in)</t>
  </si>
  <si>
    <t xml:space="preserve">Take 'Average parts between changes' above and put it into the 'Parts run between regrinds' cell on the Cost Per Part tab. That single number is the one most shops guess at, and it drives everything else.</t>
  </si>
</sst>
</file>

<file path=xl/styles.xml><?xml version="1.0" encoding="utf-8"?>
<styleSheet xmlns="http://schemas.openxmlformats.org/spreadsheetml/2006/main">
  <numFmts count="10">
    <numFmt numFmtId="164" formatCode="General"/>
    <numFmt numFmtId="165" formatCode="#,##0"/>
    <numFmt numFmtId="166" formatCode="\$#,##0.00"/>
    <numFmt numFmtId="167" formatCode="#,##0.0"/>
    <numFmt numFmtId="168" formatCode="\$#,##0.0000"/>
    <numFmt numFmtId="169" formatCode="0.0%"/>
    <numFmt numFmtId="170" formatCode="\$#,##0"/>
    <numFmt numFmtId="171" formatCode="0.00\x"/>
    <numFmt numFmtId="172" formatCode="mm/dd/yy"/>
    <numFmt numFmtId="173" formatCode="0.0000"/>
  </numFmts>
  <fonts count="19">
    <font>
      <sz val="11"/>
      <color theme="1"/>
      <name val="Calibri"/>
      <family val="2"/>
      <charset val="1"/>
    </font>
    <font>
      <sz val="10"/>
      <name val="Arial"/>
      <family val="0"/>
    </font>
    <font>
      <sz val="10"/>
      <name val="Arial"/>
      <family val="0"/>
    </font>
    <font>
      <sz val="10"/>
      <name val="Arial"/>
      <family val="0"/>
    </font>
    <font>
      <b val="true"/>
      <sz val="11"/>
      <color rgb="FF26306A"/>
      <name val="Arial"/>
      <family val="0"/>
      <charset val="1"/>
    </font>
    <font>
      <sz val="10"/>
      <color rgb="FF000000"/>
      <name val="Arial"/>
      <family val="0"/>
      <charset val="1"/>
    </font>
    <font>
      <sz val="9"/>
      <color rgb="FF595959"/>
      <name val="Arial"/>
      <family val="0"/>
      <charset val="1"/>
    </font>
    <font>
      <b val="true"/>
      <sz val="18"/>
      <color rgb="FF26306A"/>
      <name val="Arial"/>
      <family val="0"/>
      <charset val="1"/>
    </font>
    <font>
      <sz val="11"/>
      <color rgb="FF404040"/>
      <name val="Arial"/>
      <family val="0"/>
      <charset val="1"/>
    </font>
    <font>
      <b val="true"/>
      <sz val="12"/>
      <color rgb="FF26306A"/>
      <name val="Arial"/>
      <family val="0"/>
      <charset val="1"/>
    </font>
    <font>
      <b val="true"/>
      <sz val="10"/>
      <color rgb="FF000000"/>
      <name val="Arial"/>
      <family val="0"/>
      <charset val="1"/>
    </font>
    <font>
      <sz val="8"/>
      <color rgb="FF808080"/>
      <name val="Arial"/>
      <family val="0"/>
      <charset val="1"/>
    </font>
    <font>
      <b val="true"/>
      <sz val="10"/>
      <color rgb="FF26306A"/>
      <name val="Arial"/>
      <family val="0"/>
      <charset val="1"/>
    </font>
    <font>
      <b val="true"/>
      <sz val="16"/>
      <color rgb="FF26306A"/>
      <name val="Arial"/>
      <family val="0"/>
      <charset val="1"/>
    </font>
    <font>
      <i val="true"/>
      <sz val="9"/>
      <color rgb="FF595959"/>
      <name val="Arial"/>
      <family val="0"/>
      <charset val="1"/>
    </font>
    <font>
      <b val="true"/>
      <sz val="11"/>
      <color rgb="FFFFFFFF"/>
      <name val="Arial"/>
      <family val="0"/>
      <charset val="1"/>
    </font>
    <font>
      <sz val="10"/>
      <color rgb="FF0000FF"/>
      <name val="Arial"/>
      <family val="0"/>
      <charset val="1"/>
    </font>
    <font>
      <sz val="10"/>
      <color rgb="FF404040"/>
      <name val="Arial"/>
      <family val="0"/>
      <charset val="1"/>
    </font>
    <font>
      <b val="true"/>
      <sz val="9"/>
      <color rgb="FFFFFFFF"/>
      <name val="Arial"/>
      <family val="0"/>
      <charset val="1"/>
    </font>
  </fonts>
  <fills count="7">
    <fill>
      <patternFill patternType="none"/>
    </fill>
    <fill>
      <patternFill patternType="gray125"/>
    </fill>
    <fill>
      <patternFill patternType="solid">
        <fgColor rgb="FFFFF7D6"/>
        <bgColor rgb="FFF5F5F5"/>
      </patternFill>
    </fill>
    <fill>
      <patternFill patternType="solid">
        <fgColor rgb="FF26306A"/>
        <bgColor rgb="FF003366"/>
      </patternFill>
    </fill>
    <fill>
      <patternFill patternType="solid">
        <fgColor rgb="FFEEF1F7"/>
        <bgColor rgb="FFF5F5F5"/>
      </patternFill>
    </fill>
    <fill>
      <patternFill patternType="solid">
        <fgColor rgb="FFFFC61E"/>
        <bgColor rgb="FFFF9900"/>
      </patternFill>
    </fill>
    <fill>
      <patternFill patternType="solid">
        <fgColor rgb="FFF5F5F5"/>
        <bgColor rgb="FFEEF1F7"/>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medium">
        <color rgb="FF26306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2" xfId="0" applyFont="true" applyBorder="true" applyAlignment="false" applyProtection="false">
      <alignment horizontal="general" vertical="bottom"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16" fillId="2"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6" fontId="16" fillId="2" borderId="1" xfId="0" applyFont="true" applyBorder="true" applyAlignment="true" applyProtection="false">
      <alignment horizontal="center" vertical="bottom" textRotation="0" wrapText="false" indent="0" shrinkToFit="false"/>
      <protection locked="true" hidden="false"/>
    </xf>
    <xf numFmtId="165" fontId="5" fillId="0" borderId="1" xfId="0" applyFont="true" applyBorder="true" applyAlignment="true" applyProtection="false">
      <alignment horizontal="center" vertical="bottom" textRotation="0" wrapText="false" indent="0" shrinkToFit="false"/>
      <protection locked="true" hidden="false"/>
    </xf>
    <xf numFmtId="167" fontId="5" fillId="0" borderId="1" xfId="0" applyFont="true" applyBorder="true" applyAlignment="true" applyProtection="false">
      <alignment horizontal="center" vertical="bottom" textRotation="0" wrapText="false" indent="0" shrinkToFit="false"/>
      <protection locked="true" hidden="false"/>
    </xf>
    <xf numFmtId="166" fontId="5" fillId="0" borderId="1" xfId="0" applyFont="true" applyBorder="true" applyAlignment="true" applyProtection="false">
      <alignment horizontal="center"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true" applyProtection="false">
      <alignment horizontal="center" vertical="bottom" textRotation="0" wrapText="false" indent="0" shrinkToFit="false"/>
      <protection locked="true" hidden="false"/>
    </xf>
    <xf numFmtId="169" fontId="10" fillId="0" borderId="1" xfId="0" applyFont="true" applyBorder="true" applyAlignment="true" applyProtection="false">
      <alignment horizontal="center" vertical="bottom" textRotation="0" wrapText="false" indent="0" shrinkToFit="false"/>
      <protection locked="true" hidden="false"/>
    </xf>
    <xf numFmtId="170" fontId="10" fillId="4" borderId="1" xfId="0" applyFont="true" applyBorder="true" applyAlignment="true" applyProtection="false">
      <alignment horizontal="center" vertical="bottom" textRotation="0" wrapText="fals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center" vertical="bottom" textRotation="0" wrapText="false" indent="0" shrinkToFit="false"/>
      <protection locked="true" hidden="false"/>
    </xf>
    <xf numFmtId="171" fontId="10" fillId="0"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2" fillId="5" borderId="0"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xf numFmtId="172" fontId="5" fillId="0" borderId="1" xfId="0" applyFont="tru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73" fontId="5" fillId="0" borderId="1" xfId="0" applyFont="true" applyBorder="true" applyAlignment="false" applyProtection="false">
      <alignment horizontal="general" vertical="bottom" textRotation="0" wrapText="false" indent="0" shrinkToFit="false"/>
      <protection locked="true" hidden="false"/>
    </xf>
    <xf numFmtId="172" fontId="5" fillId="6" borderId="1" xfId="0" applyFont="true" applyBorder="true" applyAlignment="false" applyProtection="false">
      <alignment horizontal="general" vertical="bottom" textRotation="0" wrapText="false" indent="0" shrinkToFit="false"/>
      <protection locked="true" hidden="false"/>
    </xf>
    <xf numFmtId="165" fontId="5" fillId="6" borderId="1" xfId="0" applyFont="true" applyBorder="true" applyAlignment="false" applyProtection="false">
      <alignment horizontal="general" vertical="bottom" textRotation="0" wrapText="false" indent="0" shrinkToFit="false"/>
      <protection locked="true" hidden="false"/>
    </xf>
    <xf numFmtId="164" fontId="5" fillId="6" borderId="1" xfId="0" applyFont="true" applyBorder="true" applyAlignment="false" applyProtection="false">
      <alignment horizontal="general" vertical="bottom" textRotation="0" wrapText="false" indent="0" shrinkToFit="false"/>
      <protection locked="true" hidden="false"/>
    </xf>
    <xf numFmtId="173" fontId="5" fillId="6" borderId="1" xfId="0" applyFont="true" applyBorder="true" applyAlignment="false" applyProtection="false">
      <alignment horizontal="general" vertical="bottom" textRotation="0" wrapText="false" indent="0" shrinkToFit="false"/>
      <protection locked="true" hidden="false"/>
    </xf>
    <xf numFmtId="173" fontId="10"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7D6"/>
      <rgbColor rgb="FFEEF1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5F5F5"/>
      <rgbColor rgb="FFCCFFCC"/>
      <rgbColor rgb="FFFFFF99"/>
      <rgbColor rgb="FF99CCFF"/>
      <rgbColor rgb="FFFF99CC"/>
      <rgbColor rgb="FFCC99FF"/>
      <rgbColor rgb="FFFFCC99"/>
      <rgbColor rgb="FF3366FF"/>
      <rgbColor rgb="FF33CCCC"/>
      <rgbColor rgb="FF99CC00"/>
      <rgbColor rgb="FFFFC61E"/>
      <rgbColor rgb="FFFF9900"/>
      <rgbColor rgb="FFFF6600"/>
      <rgbColor rgb="FF595959"/>
      <rgbColor rgb="FF969696"/>
      <rgbColor rgb="FF003366"/>
      <rgbColor rgb="FF339966"/>
      <rgbColor rgb="FF003300"/>
      <rgbColor rgb="FF333300"/>
      <rgbColor rgb="FF993300"/>
      <rgbColor rgb="FF993366"/>
      <rgbColor rgb="FF26306A"/>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323280</xdr:colOff>
      <xdr:row>3</xdr:row>
      <xdr:rowOff>352080</xdr:rowOff>
    </xdr:to>
    <xdr:pic>
      <xdr:nvPicPr>
        <xdr:cNvPr id="0" name="Image 1" descr="Picture"/>
        <xdr:cNvPicPr/>
      </xdr:nvPicPr>
      <xdr:blipFill>
        <a:blip r:embed="rId1"/>
        <a:stretch/>
      </xdr:blipFill>
      <xdr:spPr>
        <a:xfrm>
          <a:off x="211320" y="190440"/>
          <a:ext cx="3142800" cy="11142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3142800</xdr:colOff>
      <xdr:row>3</xdr:row>
      <xdr:rowOff>352080</xdr:rowOff>
    </xdr:to>
    <xdr:pic>
      <xdr:nvPicPr>
        <xdr:cNvPr id="1" name="Image 1" descr="Picture"/>
        <xdr:cNvPicPr/>
      </xdr:nvPicPr>
      <xdr:blipFill>
        <a:blip r:embed="rId1"/>
        <a:stretch/>
      </xdr:blipFill>
      <xdr:spPr>
        <a:xfrm>
          <a:off x="211320" y="190440"/>
          <a:ext cx="3142800" cy="11142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111960</xdr:colOff>
      <xdr:row>3</xdr:row>
      <xdr:rowOff>352080</xdr:rowOff>
    </xdr:to>
    <xdr:pic>
      <xdr:nvPicPr>
        <xdr:cNvPr id="2" name="Image 1" descr="Picture"/>
        <xdr:cNvPicPr/>
      </xdr:nvPicPr>
      <xdr:blipFill>
        <a:blip r:embed="rId1"/>
        <a:stretch/>
      </xdr:blipFill>
      <xdr:spPr>
        <a:xfrm>
          <a:off x="211320" y="190440"/>
          <a:ext cx="3142800" cy="11142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6" min="3" style="0" width="18"/>
    <col collapsed="false" customWidth="true" hidden="false" outlineLevel="0" max="7" min="7" style="0" width="14"/>
  </cols>
  <sheetData>
    <row r="2" customFormat="false" ht="30" hidden="false" customHeight="true" outlineLevel="0" collapsed="false">
      <c r="E2" s="1" t="s">
        <v>0</v>
      </c>
    </row>
    <row r="3" customFormat="false" ht="30" hidden="false" customHeight="true" outlineLevel="0" collapsed="false">
      <c r="E3" s="2" t="s">
        <v>1</v>
      </c>
    </row>
    <row r="4" customFormat="false" ht="30" hidden="false" customHeight="true" outlineLevel="0" collapsed="false">
      <c r="E4" s="2" t="s">
        <v>2</v>
      </c>
    </row>
    <row r="5" customFormat="false" ht="15" hidden="false" customHeight="false" outlineLevel="0" collapsed="false">
      <c r="E5" s="2" t="s">
        <v>3</v>
      </c>
    </row>
    <row r="6" customFormat="false" ht="15" hidden="false" customHeight="false" outlineLevel="0" collapsed="false">
      <c r="E6" s="3" t="s">
        <v>4</v>
      </c>
    </row>
    <row r="8" customFormat="false" ht="22.05" hidden="false" customHeight="false" outlineLevel="0" collapsed="false">
      <c r="B8" s="4" t="s">
        <v>5</v>
      </c>
    </row>
    <row r="9" customFormat="false" ht="15" hidden="false" customHeight="false" outlineLevel="0" collapsed="false">
      <c r="B9" s="5" t="s">
        <v>6</v>
      </c>
    </row>
    <row r="11" customFormat="false" ht="15" hidden="false" customHeight="false" outlineLevel="0" collapsed="false">
      <c r="B11" s="6" t="s">
        <v>7</v>
      </c>
    </row>
    <row r="12" customFormat="false" ht="15" hidden="false" customHeight="true" outlineLevel="0" collapsed="false">
      <c r="B12" s="7" t="s">
        <v>8</v>
      </c>
      <c r="C12" s="7"/>
      <c r="D12" s="7"/>
      <c r="E12" s="7"/>
      <c r="F12" s="7"/>
      <c r="G12" s="7"/>
    </row>
    <row r="13" customFormat="false" ht="15" hidden="false" customHeight="true" outlineLevel="0" collapsed="false">
      <c r="B13" s="7" t="s">
        <v>9</v>
      </c>
      <c r="C13" s="7"/>
      <c r="D13" s="7"/>
      <c r="E13" s="7"/>
      <c r="F13" s="7"/>
      <c r="G13" s="7"/>
    </row>
    <row r="14" customFormat="false" ht="15" hidden="false" customHeight="true" outlineLevel="0" collapsed="false">
      <c r="B14" s="7" t="s">
        <v>10</v>
      </c>
      <c r="C14" s="7"/>
      <c r="D14" s="7"/>
      <c r="E14" s="7"/>
      <c r="F14" s="7"/>
      <c r="G14" s="7"/>
    </row>
    <row r="15" customFormat="false" ht="15" hidden="false" customHeight="true" outlineLevel="0" collapsed="false">
      <c r="B15" s="7" t="s">
        <v>11</v>
      </c>
      <c r="C15" s="7"/>
      <c r="D15" s="7"/>
      <c r="E15" s="7"/>
      <c r="F15" s="7"/>
      <c r="G15" s="7"/>
    </row>
    <row r="16" customFormat="false" ht="15" hidden="false" customHeight="true" outlineLevel="0" collapsed="false">
      <c r="B16" s="7" t="s">
        <v>12</v>
      </c>
      <c r="C16" s="7"/>
      <c r="D16" s="7"/>
      <c r="E16" s="7"/>
      <c r="F16" s="7"/>
      <c r="G16" s="7"/>
    </row>
    <row r="18" customFormat="false" ht="15" hidden="false" customHeight="false" outlineLevel="0" collapsed="false">
      <c r="B18" s="6" t="s">
        <v>13</v>
      </c>
    </row>
    <row r="19" customFormat="false" ht="15" hidden="false" customHeight="true" outlineLevel="0" collapsed="false">
      <c r="B19" s="8" t="s">
        <v>14</v>
      </c>
      <c r="C19" s="8"/>
      <c r="D19" s="8"/>
      <c r="E19" s="8"/>
      <c r="F19" s="8"/>
      <c r="G19" s="8"/>
    </row>
    <row r="20" customFormat="false" ht="15" hidden="false" customHeight="true" outlineLevel="0" collapsed="false">
      <c r="B20" s="8" t="s">
        <v>15</v>
      </c>
      <c r="C20" s="8"/>
      <c r="D20" s="8"/>
      <c r="E20" s="8"/>
      <c r="F20" s="8"/>
      <c r="G20" s="8"/>
    </row>
    <row r="21" customFormat="false" ht="15" hidden="false" customHeight="true" outlineLevel="0" collapsed="false">
      <c r="B21" s="8" t="s">
        <v>16</v>
      </c>
      <c r="C21" s="8"/>
      <c r="D21" s="8"/>
      <c r="E21" s="8"/>
      <c r="F21" s="8"/>
      <c r="G21" s="8"/>
    </row>
    <row r="22" customFormat="false" ht="15" hidden="false" customHeight="true" outlineLevel="0" collapsed="false">
      <c r="B22" s="8" t="s">
        <v>17</v>
      </c>
      <c r="C22" s="8"/>
      <c r="D22" s="8"/>
      <c r="E22" s="8"/>
      <c r="F22" s="8"/>
      <c r="G22" s="8"/>
    </row>
    <row r="24" customFormat="false" ht="15" hidden="false" customHeight="false" outlineLevel="0" collapsed="false">
      <c r="B24" s="6" t="s">
        <v>18</v>
      </c>
    </row>
    <row r="25" customFormat="false" ht="15" hidden="false" customHeight="true" outlineLevel="0" collapsed="false">
      <c r="B25" s="8" t="s">
        <v>19</v>
      </c>
      <c r="C25" s="8"/>
      <c r="D25" s="8"/>
      <c r="E25" s="8"/>
      <c r="F25" s="8"/>
      <c r="G25" s="8"/>
    </row>
    <row r="26" customFormat="false" ht="15" hidden="false" customHeight="true" outlineLevel="0" collapsed="false">
      <c r="B26" s="8" t="s">
        <v>20</v>
      </c>
      <c r="C26" s="8"/>
      <c r="D26" s="8"/>
      <c r="E26" s="8"/>
      <c r="F26" s="8"/>
      <c r="G26" s="8"/>
    </row>
    <row r="27" customFormat="false" ht="15" hidden="false" customHeight="true" outlineLevel="0" collapsed="false">
      <c r="B27" s="8" t="s">
        <v>21</v>
      </c>
      <c r="C27" s="8"/>
      <c r="D27" s="8"/>
      <c r="E27" s="8"/>
      <c r="F27" s="8"/>
      <c r="G27" s="8"/>
    </row>
    <row r="28" customFormat="false" ht="15" hidden="false" customHeight="true" outlineLevel="0" collapsed="false">
      <c r="B28" s="8" t="s">
        <v>22</v>
      </c>
      <c r="C28" s="8"/>
      <c r="D28" s="8"/>
      <c r="E28" s="8"/>
      <c r="F28" s="8"/>
      <c r="G28" s="8"/>
    </row>
    <row r="29" customFormat="false" ht="15" hidden="false" customHeight="true" outlineLevel="0" collapsed="false">
      <c r="B29" s="8" t="s">
        <v>23</v>
      </c>
      <c r="C29" s="8"/>
      <c r="D29" s="8"/>
      <c r="E29" s="8"/>
      <c r="F29" s="8"/>
      <c r="G29" s="8"/>
    </row>
    <row r="30" customFormat="false" ht="15" hidden="false" customHeight="true" outlineLevel="0" collapsed="false">
      <c r="B30" s="8" t="s">
        <v>24</v>
      </c>
      <c r="C30" s="8"/>
      <c r="D30" s="8"/>
      <c r="E30" s="8"/>
      <c r="F30" s="8"/>
      <c r="G30" s="8"/>
    </row>
    <row r="32" customFormat="false" ht="15" hidden="false" customHeight="false" outlineLevel="0" collapsed="false">
      <c r="B32" s="6" t="s">
        <v>25</v>
      </c>
    </row>
    <row r="33" customFormat="false" ht="15" hidden="false" customHeight="true" outlineLevel="0" collapsed="false">
      <c r="B33" s="8" t="s">
        <v>26</v>
      </c>
      <c r="C33" s="8"/>
      <c r="D33" s="8"/>
      <c r="E33" s="8"/>
      <c r="F33" s="8"/>
      <c r="G33" s="8"/>
    </row>
    <row r="34" customFormat="false" ht="15" hidden="false" customHeight="true" outlineLevel="0" collapsed="false">
      <c r="B34" s="8" t="s">
        <v>27</v>
      </c>
      <c r="C34" s="8"/>
      <c r="D34" s="8"/>
      <c r="E34" s="8"/>
      <c r="F34" s="8"/>
      <c r="G34" s="8"/>
    </row>
    <row r="35" customFormat="false" ht="15" hidden="false" customHeight="true" outlineLevel="0" collapsed="false">
      <c r="B35" s="8" t="s">
        <v>28</v>
      </c>
      <c r="C35" s="8"/>
      <c r="D35" s="8"/>
      <c r="E35" s="8"/>
      <c r="F35" s="8"/>
      <c r="G35" s="8"/>
    </row>
    <row r="37" customFormat="false" ht="15" hidden="false" customHeight="false" outlineLevel="0" collapsed="false">
      <c r="B37" s="6" t="s">
        <v>29</v>
      </c>
    </row>
    <row r="38" customFormat="false" ht="15" hidden="false" customHeight="true" outlineLevel="0" collapsed="false">
      <c r="B38" s="8" t="s">
        <v>30</v>
      </c>
      <c r="C38" s="8"/>
      <c r="D38" s="8"/>
      <c r="E38" s="8"/>
      <c r="F38" s="8"/>
      <c r="G38" s="8"/>
    </row>
    <row r="39" customFormat="false" ht="15" hidden="false" customHeight="true" outlineLevel="0" collapsed="false">
      <c r="B39" s="8" t="s">
        <v>31</v>
      </c>
      <c r="C39" s="8"/>
      <c r="D39" s="8"/>
      <c r="E39" s="8"/>
      <c r="F39" s="8"/>
      <c r="G39" s="8"/>
    </row>
    <row r="40" customFormat="false" ht="15" hidden="false" customHeight="true" outlineLevel="0" collapsed="false">
      <c r="B40" s="8" t="s">
        <v>32</v>
      </c>
      <c r="C40" s="8"/>
      <c r="D40" s="8"/>
      <c r="E40" s="8"/>
      <c r="F40" s="8"/>
      <c r="G40" s="8"/>
    </row>
    <row r="41" customFormat="false" ht="15" hidden="false" customHeight="true" outlineLevel="0" collapsed="false">
      <c r="B41" s="8" t="s">
        <v>33</v>
      </c>
      <c r="C41" s="8"/>
      <c r="D41" s="8"/>
      <c r="E41" s="8"/>
      <c r="F41" s="8"/>
      <c r="G41" s="8"/>
    </row>
    <row r="42" customFormat="false" ht="15" hidden="false" customHeight="true" outlineLevel="0" collapsed="false">
      <c r="B42" s="8" t="s">
        <v>34</v>
      </c>
      <c r="C42" s="8"/>
      <c r="D42" s="8"/>
      <c r="E42" s="8"/>
      <c r="F42" s="8"/>
      <c r="G42" s="8"/>
    </row>
    <row r="43" customFormat="false" ht="15" hidden="false" customHeight="true" outlineLevel="0" collapsed="false">
      <c r="B43" s="8" t="s">
        <v>35</v>
      </c>
      <c r="C43" s="8"/>
      <c r="D43" s="8"/>
      <c r="E43" s="8"/>
      <c r="F43" s="8"/>
      <c r="G43" s="8"/>
    </row>
    <row r="45" customFormat="false" ht="15" hidden="false" customHeight="false" outlineLevel="0" collapsed="false">
      <c r="B45" s="9" t="s">
        <v>36</v>
      </c>
    </row>
  </sheetData>
  <mergeCells count="24">
    <mergeCell ref="B12:G12"/>
    <mergeCell ref="B13:G13"/>
    <mergeCell ref="B14:G14"/>
    <mergeCell ref="B15:G15"/>
    <mergeCell ref="B16:G16"/>
    <mergeCell ref="B19:G19"/>
    <mergeCell ref="B20:G20"/>
    <mergeCell ref="B21:G21"/>
    <mergeCell ref="B22:G22"/>
    <mergeCell ref="B25:G25"/>
    <mergeCell ref="B26:G26"/>
    <mergeCell ref="B27:G27"/>
    <mergeCell ref="B28:G28"/>
    <mergeCell ref="B29:G29"/>
    <mergeCell ref="B30:G30"/>
    <mergeCell ref="B33:G33"/>
    <mergeCell ref="B34:G34"/>
    <mergeCell ref="B35:G35"/>
    <mergeCell ref="B38:G38"/>
    <mergeCell ref="B39:G39"/>
    <mergeCell ref="B40:G40"/>
    <mergeCell ref="B41:G41"/>
    <mergeCell ref="B42:G42"/>
    <mergeCell ref="B43:G4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4" min="3" style="0" width="16"/>
    <col collapsed="false" customWidth="true" hidden="false" outlineLevel="0" max="5" min="5" style="0" width="40"/>
  </cols>
  <sheetData>
    <row r="2" customFormat="false" ht="30" hidden="false" customHeight="true" outlineLevel="0" collapsed="false">
      <c r="D2" s="10" t="s">
        <v>0</v>
      </c>
    </row>
    <row r="3" customFormat="false" ht="30" hidden="false" customHeight="true" outlineLevel="0" collapsed="false">
      <c r="D3" s="2" t="s">
        <v>1</v>
      </c>
    </row>
    <row r="4" customFormat="false" ht="30" hidden="false" customHeight="true" outlineLevel="0" collapsed="false">
      <c r="D4" s="2" t="s">
        <v>2</v>
      </c>
    </row>
    <row r="7" customFormat="false" ht="19.7" hidden="false" customHeight="false" outlineLevel="0" collapsed="false">
      <c r="B7" s="11" t="s">
        <v>5</v>
      </c>
    </row>
    <row r="9" customFormat="false" ht="15" hidden="false" customHeight="false" outlineLevel="0" collapsed="false">
      <c r="B9" s="12" t="s">
        <v>37</v>
      </c>
      <c r="C9" s="13"/>
      <c r="D9" s="14" t="s">
        <v>38</v>
      </c>
      <c r="E9" s="13"/>
    </row>
    <row r="10" customFormat="false" ht="15" hidden="false" customHeight="false" outlineLevel="0" collapsed="false">
      <c r="B10" s="12" t="s">
        <v>39</v>
      </c>
      <c r="C10" s="13"/>
      <c r="D10" s="14" t="s">
        <v>40</v>
      </c>
      <c r="E10" s="13"/>
    </row>
    <row r="11" customFormat="false" ht="15" hidden="false" customHeight="false" outlineLevel="0" collapsed="false">
      <c r="B11" s="12" t="s">
        <v>41</v>
      </c>
      <c r="C11" s="13"/>
      <c r="D11" s="14" t="s">
        <v>42</v>
      </c>
      <c r="E11" s="13"/>
    </row>
    <row r="13" customFormat="false" ht="15" hidden="false" customHeight="false" outlineLevel="0" collapsed="false">
      <c r="B13" s="15" t="s">
        <v>43</v>
      </c>
    </row>
    <row r="15" customFormat="false" ht="15" hidden="false" customHeight="false" outlineLevel="0" collapsed="false">
      <c r="B15" s="16" t="s">
        <v>44</v>
      </c>
      <c r="C15" s="17"/>
      <c r="D15" s="17"/>
      <c r="E15" s="17"/>
    </row>
    <row r="16" customFormat="false" ht="27.75" hidden="false" customHeight="true" outlineLevel="0" collapsed="false">
      <c r="B16" s="18"/>
      <c r="C16" s="19" t="s">
        <v>45</v>
      </c>
      <c r="D16" s="19" t="s">
        <v>46</v>
      </c>
      <c r="E16" s="18" t="s">
        <v>47</v>
      </c>
    </row>
    <row r="17" customFormat="false" ht="15" hidden="false" customHeight="false" outlineLevel="0" collapsed="false">
      <c r="B17" s="20" t="s">
        <v>48</v>
      </c>
      <c r="C17" s="21" t="n">
        <v>2000000</v>
      </c>
      <c r="D17" s="21" t="n">
        <v>2000000</v>
      </c>
      <c r="E17" s="22" t="s">
        <v>49</v>
      </c>
    </row>
    <row r="18" customFormat="false" ht="15" hidden="false" customHeight="false" outlineLevel="0" collapsed="false">
      <c r="B18" s="20" t="s">
        <v>50</v>
      </c>
      <c r="C18" s="21" t="n">
        <v>3000</v>
      </c>
      <c r="D18" s="21" t="n">
        <v>3000</v>
      </c>
      <c r="E18" s="22" t="s">
        <v>51</v>
      </c>
    </row>
    <row r="19" customFormat="false" ht="22.35" hidden="false" customHeight="false" outlineLevel="0" collapsed="false">
      <c r="B19" s="20" t="s">
        <v>52</v>
      </c>
      <c r="C19" s="23" t="n">
        <v>450</v>
      </c>
      <c r="D19" s="23" t="n">
        <v>495</v>
      </c>
      <c r="E19" s="22" t="s">
        <v>53</v>
      </c>
    </row>
    <row r="20" customFormat="false" ht="22.35" hidden="false" customHeight="false" outlineLevel="0" collapsed="false">
      <c r="B20" s="20" t="s">
        <v>54</v>
      </c>
      <c r="C20" s="21" t="n">
        <v>80000</v>
      </c>
      <c r="D20" s="21" t="n">
        <v>160000</v>
      </c>
      <c r="E20" s="22" t="s">
        <v>55</v>
      </c>
    </row>
    <row r="21" customFormat="false" ht="22.35" hidden="false" customHeight="false" outlineLevel="0" collapsed="false">
      <c r="B21" s="20" t="s">
        <v>56</v>
      </c>
      <c r="C21" s="21" t="n">
        <v>8</v>
      </c>
      <c r="D21" s="21" t="n">
        <v>8</v>
      </c>
      <c r="E21" s="22" t="s">
        <v>57</v>
      </c>
    </row>
    <row r="22" customFormat="false" ht="22.35" hidden="false" customHeight="false" outlineLevel="0" collapsed="false">
      <c r="B22" s="20" t="s">
        <v>58</v>
      </c>
      <c r="C22" s="23" t="n">
        <v>65</v>
      </c>
      <c r="D22" s="23" t="n">
        <v>65</v>
      </c>
      <c r="E22" s="22" t="s">
        <v>59</v>
      </c>
    </row>
    <row r="23" customFormat="false" ht="22.35" hidden="false" customHeight="false" outlineLevel="0" collapsed="false">
      <c r="B23" s="20" t="s">
        <v>60</v>
      </c>
      <c r="C23" s="21" t="n">
        <v>45</v>
      </c>
      <c r="D23" s="21" t="n">
        <v>45</v>
      </c>
      <c r="E23" s="22" t="s">
        <v>61</v>
      </c>
    </row>
    <row r="24" customFormat="false" ht="22.35" hidden="false" customHeight="false" outlineLevel="0" collapsed="false">
      <c r="B24" s="20" t="s">
        <v>62</v>
      </c>
      <c r="C24" s="23" t="n">
        <v>300</v>
      </c>
      <c r="D24" s="23" t="n">
        <v>300</v>
      </c>
      <c r="E24" s="22" t="s">
        <v>63</v>
      </c>
    </row>
    <row r="25" customFormat="false" ht="22.35" hidden="false" customHeight="false" outlineLevel="0" collapsed="false">
      <c r="B25" s="20" t="s">
        <v>64</v>
      </c>
      <c r="C25" s="21" t="n">
        <v>120</v>
      </c>
      <c r="D25" s="21" t="n">
        <v>120</v>
      </c>
      <c r="E25" s="22" t="s">
        <v>65</v>
      </c>
    </row>
    <row r="26" customFormat="false" ht="22.35" hidden="false" customHeight="false" outlineLevel="0" collapsed="false">
      <c r="B26" s="20" t="s">
        <v>66</v>
      </c>
      <c r="C26" s="23" t="n">
        <v>1.1</v>
      </c>
      <c r="D26" s="23" t="n">
        <v>1.1</v>
      </c>
      <c r="E26" s="22" t="s">
        <v>67</v>
      </c>
    </row>
    <row r="28" customFormat="false" ht="15" hidden="false" customHeight="false" outlineLevel="0" collapsed="false">
      <c r="B28" s="16" t="s">
        <v>68</v>
      </c>
      <c r="C28" s="17"/>
      <c r="D28" s="17"/>
      <c r="E28" s="17"/>
    </row>
    <row r="29" customFormat="false" ht="27.75" hidden="false" customHeight="true" outlineLevel="0" collapsed="false">
      <c r="B29" s="18"/>
      <c r="C29" s="19" t="s">
        <v>45</v>
      </c>
      <c r="D29" s="19" t="s">
        <v>46</v>
      </c>
      <c r="E29" s="18" t="s">
        <v>47</v>
      </c>
    </row>
    <row r="30" customFormat="false" ht="15" hidden="false" customHeight="false" outlineLevel="0" collapsed="false">
      <c r="B30" s="20" t="s">
        <v>69</v>
      </c>
      <c r="C30" s="24" t="n">
        <f aca="false">C20*(C21+1)</f>
        <v>720000</v>
      </c>
      <c r="D30" s="24" t="n">
        <f aca="false">D20*(D21+1)</f>
        <v>1440000</v>
      </c>
      <c r="E30" s="22" t="s">
        <v>70</v>
      </c>
    </row>
    <row r="31" customFormat="false" ht="22.35" hidden="false" customHeight="false" outlineLevel="0" collapsed="false">
      <c r="B31" s="20" t="s">
        <v>71</v>
      </c>
      <c r="C31" s="25" t="n">
        <f aca="false">IFERROR(C17/C20,0)</f>
        <v>25</v>
      </c>
      <c r="D31" s="25" t="n">
        <f aca="false">IFERROR(D17/D20,0)</f>
        <v>12.5</v>
      </c>
      <c r="E31" s="22" t="s">
        <v>72</v>
      </c>
    </row>
    <row r="32" customFormat="false" ht="15" hidden="false" customHeight="false" outlineLevel="0" collapsed="false">
      <c r="B32" s="20" t="s">
        <v>73</v>
      </c>
      <c r="C32" s="25" t="n">
        <f aca="false">C31*C23/60</f>
        <v>18.75</v>
      </c>
      <c r="D32" s="25" t="n">
        <f aca="false">D31*D23/60</f>
        <v>9.375</v>
      </c>
      <c r="E32" s="22" t="s">
        <v>74</v>
      </c>
    </row>
    <row r="34" customFormat="false" ht="15" hidden="false" customHeight="false" outlineLevel="0" collapsed="false">
      <c r="B34" s="10" t="s">
        <v>75</v>
      </c>
    </row>
    <row r="35" customFormat="false" ht="15" hidden="false" customHeight="false" outlineLevel="0" collapsed="false">
      <c r="B35" s="20" t="s">
        <v>76</v>
      </c>
      <c r="C35" s="26" t="n">
        <f aca="false">IFERROR(C19/C30*1000,0)</f>
        <v>0.625</v>
      </c>
      <c r="D35" s="26" t="n">
        <f aca="false">IFERROR(D19/D30*1000,0)</f>
        <v>0.34375</v>
      </c>
      <c r="E35" s="22" t="s">
        <v>77</v>
      </c>
    </row>
    <row r="36" customFormat="false" ht="15" hidden="false" customHeight="false" outlineLevel="0" collapsed="false">
      <c r="B36" s="20" t="s">
        <v>78</v>
      </c>
      <c r="C36" s="26" t="n">
        <f aca="false">IFERROR(C21*C22/C30*1000,0)</f>
        <v>0.722222222222222</v>
      </c>
      <c r="D36" s="26" t="n">
        <f aca="false">IFERROR(D21*D22/D30*1000,0)</f>
        <v>0.361111111111111</v>
      </c>
      <c r="E36" s="22" t="s">
        <v>79</v>
      </c>
    </row>
    <row r="37" customFormat="false" ht="22.35" hidden="false" customHeight="false" outlineLevel="0" collapsed="false">
      <c r="B37" s="20" t="s">
        <v>80</v>
      </c>
      <c r="C37" s="26" t="n">
        <f aca="false">IFERROR(C23/60*C24/C20*1000,0)</f>
        <v>2.8125</v>
      </c>
      <c r="D37" s="26" t="n">
        <f aca="false">IFERROR(D23/60*D24/D20*1000,0)</f>
        <v>1.40625</v>
      </c>
      <c r="E37" s="22" t="s">
        <v>81</v>
      </c>
    </row>
    <row r="38" customFormat="false" ht="15" hidden="false" customHeight="false" outlineLevel="0" collapsed="false">
      <c r="B38" s="20" t="s">
        <v>82</v>
      </c>
      <c r="C38" s="26" t="n">
        <f aca="false">IFERROR(C25*C26/C20*1000,0)</f>
        <v>1.65</v>
      </c>
      <c r="D38" s="26" t="n">
        <f aca="false">IFERROR(D25*D26/D20*1000,0)</f>
        <v>0.825</v>
      </c>
      <c r="E38" s="22" t="s">
        <v>83</v>
      </c>
    </row>
    <row r="39" customFormat="false" ht="15" hidden="false" customHeight="false" outlineLevel="0" collapsed="false">
      <c r="B39" s="27" t="s">
        <v>84</v>
      </c>
      <c r="C39" s="28" t="n">
        <f aca="false">SUM(C35:C38)</f>
        <v>5.80972222222222</v>
      </c>
      <c r="D39" s="28" t="n">
        <f aca="false">SUM(D35:D38)</f>
        <v>2.93611111111111</v>
      </c>
      <c r="E39" s="22"/>
    </row>
    <row r="40" customFormat="false" ht="15" hidden="false" customHeight="false" outlineLevel="0" collapsed="false">
      <c r="B40" s="29" t="s">
        <v>85</v>
      </c>
      <c r="C40" s="30" t="n">
        <f aca="false">C39/1000</f>
        <v>0.00580972222222222</v>
      </c>
      <c r="D40" s="30" t="n">
        <f aca="false">D39/1000</f>
        <v>0.00293611111111111</v>
      </c>
      <c r="E40" s="22"/>
    </row>
    <row r="41" customFormat="false" ht="15" hidden="false" customHeight="false" outlineLevel="0" collapsed="false">
      <c r="B41" s="29" t="s">
        <v>86</v>
      </c>
      <c r="C41" s="31" t="n">
        <f aca="false">IFERROR(1-C35/C39,0)</f>
        <v>0.892421706908917</v>
      </c>
      <c r="D41" s="31" t="n">
        <f aca="false">IFERROR(1-D35/D39,0)</f>
        <v>0.882923368022706</v>
      </c>
      <c r="E41" s="22" t="s">
        <v>87</v>
      </c>
    </row>
    <row r="42" customFormat="false" ht="15" hidden="false" customHeight="false" outlineLevel="0" collapsed="false">
      <c r="B42" s="27" t="s">
        <v>88</v>
      </c>
      <c r="C42" s="32" t="n">
        <f aca="false">C40*C17</f>
        <v>11619.4444444444</v>
      </c>
      <c r="D42" s="32" t="n">
        <f aca="false">D40*D17</f>
        <v>5872.22222222222</v>
      </c>
      <c r="E42" s="22"/>
    </row>
    <row r="44" customFormat="false" ht="15" hidden="false" customHeight="false" outlineLevel="0" collapsed="false">
      <c r="B44" s="16" t="s">
        <v>89</v>
      </c>
      <c r="C44" s="17"/>
      <c r="D44" s="17"/>
      <c r="E44" s="17"/>
    </row>
    <row r="45" customFormat="false" ht="15" hidden="false" customHeight="false" outlineLevel="0" collapsed="false">
      <c r="B45" s="18"/>
      <c r="C45" s="33" t="s">
        <v>90</v>
      </c>
      <c r="D45" s="18"/>
      <c r="E45" s="18" t="s">
        <v>91</v>
      </c>
    </row>
    <row r="46" customFormat="false" ht="22.35" hidden="false" customHeight="false" outlineLevel="0" collapsed="false">
      <c r="B46" s="27" t="s">
        <v>92</v>
      </c>
      <c r="C46" s="32" t="n">
        <f aca="false">C42-D42</f>
        <v>5747.22222222222</v>
      </c>
      <c r="D46" s="34"/>
      <c r="E46" s="22" t="s">
        <v>93</v>
      </c>
    </row>
    <row r="47" customFormat="false" ht="15" hidden="false" customHeight="false" outlineLevel="0" collapsed="false">
      <c r="B47" s="29" t="s">
        <v>94</v>
      </c>
      <c r="C47" s="35" t="n">
        <f aca="false">C32-D32</f>
        <v>9.375</v>
      </c>
      <c r="D47" s="36"/>
      <c r="E47" s="22" t="s">
        <v>95</v>
      </c>
    </row>
    <row r="48" customFormat="false" ht="22.35" hidden="false" customHeight="false" outlineLevel="0" collapsed="false">
      <c r="B48" s="29" t="s">
        <v>96</v>
      </c>
      <c r="C48" s="37" t="n">
        <f aca="false">C47*C18</f>
        <v>28125</v>
      </c>
      <c r="D48" s="36"/>
      <c r="E48" s="22" t="s">
        <v>97</v>
      </c>
    </row>
    <row r="49" customFormat="false" ht="32.8" hidden="false" customHeight="false" outlineLevel="0" collapsed="false">
      <c r="B49" s="29" t="s">
        <v>98</v>
      </c>
      <c r="C49" s="38" t="n">
        <f aca="false">IFERROR(((D19/C30*1000)+(C21*C22/C30*1000)+(C23/60*C24/C20*1000)+(C25*C26/C20*1000))/C39,0)</f>
        <v>1.01075782930911</v>
      </c>
      <c r="D49" s="36"/>
      <c r="E49" s="22" t="s">
        <v>99</v>
      </c>
    </row>
    <row r="51" customFormat="false" ht="15" hidden="false" customHeight="true" outlineLevel="0" collapsed="false">
      <c r="B51" s="39" t="s">
        <v>100</v>
      </c>
      <c r="C51" s="39"/>
      <c r="D51" s="39"/>
      <c r="E51" s="39"/>
    </row>
    <row r="52" customFormat="false" ht="15" hidden="false" customHeight="false" outlineLevel="0" collapsed="false">
      <c r="B52" s="39"/>
      <c r="C52" s="39"/>
      <c r="D52" s="39"/>
      <c r="E52" s="39"/>
    </row>
    <row r="54" customFormat="false" ht="15" hidden="false" customHeight="true" outlineLevel="0" collapsed="false">
      <c r="B54" s="40" t="s">
        <v>101</v>
      </c>
      <c r="C54" s="40"/>
      <c r="D54" s="40"/>
      <c r="E54" s="40"/>
    </row>
    <row r="55" customFormat="false" ht="15" hidden="false" customHeight="false" outlineLevel="0" collapsed="false">
      <c r="B55" s="40"/>
      <c r="C55" s="40"/>
      <c r="D55" s="40"/>
      <c r="E55" s="40"/>
    </row>
  </sheetData>
  <mergeCells count="2">
    <mergeCell ref="B51:E52"/>
    <mergeCell ref="B54:E55"/>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16"/>
    <col collapsed="false" customWidth="true" hidden="false" outlineLevel="0" max="5" min="4" style="0" width="15"/>
    <col collapsed="false" customWidth="true" hidden="false" outlineLevel="0" max="6" min="6" style="0" width="13"/>
    <col collapsed="false" customWidth="true" hidden="false" outlineLevel="0" max="7" min="7" style="0" width="12"/>
    <col collapsed="false" customWidth="true" hidden="false" outlineLevel="0" max="8" min="8" style="0" width="11"/>
    <col collapsed="false" customWidth="true" hidden="false" outlineLevel="0" max="9" min="9" style="0" width="34"/>
  </cols>
  <sheetData>
    <row r="2" customFormat="false" ht="30" hidden="false" customHeight="true" outlineLevel="0" collapsed="false">
      <c r="F2" s="10" t="s">
        <v>0</v>
      </c>
    </row>
    <row r="3" customFormat="false" ht="30" hidden="false" customHeight="true" outlineLevel="0" collapsed="false">
      <c r="F3" s="2" t="s">
        <v>102</v>
      </c>
    </row>
    <row r="4" customFormat="false" ht="30" hidden="false" customHeight="true" outlineLevel="0" collapsed="false"/>
    <row r="7" customFormat="false" ht="19.7" hidden="false" customHeight="false" outlineLevel="0" collapsed="false">
      <c r="B7" s="11" t="s">
        <v>103</v>
      </c>
    </row>
    <row r="8" customFormat="false" ht="15" hidden="false" customHeight="false" outlineLevel="0" collapsed="false">
      <c r="B8" s="41" t="s">
        <v>104</v>
      </c>
    </row>
    <row r="10" customFormat="false" ht="15" hidden="false" customHeight="false" outlineLevel="0" collapsed="false">
      <c r="B10" s="12" t="s">
        <v>37</v>
      </c>
      <c r="C10" s="13"/>
      <c r="D10" s="13"/>
      <c r="E10" s="42" t="s">
        <v>105</v>
      </c>
      <c r="F10" s="13"/>
      <c r="G10" s="13"/>
    </row>
    <row r="11" customFormat="false" ht="15" hidden="false" customHeight="false" outlineLevel="0" collapsed="false">
      <c r="B11" s="12" t="s">
        <v>38</v>
      </c>
      <c r="C11" s="13"/>
      <c r="D11" s="13"/>
      <c r="E11" s="42" t="s">
        <v>40</v>
      </c>
      <c r="F11" s="13"/>
      <c r="G11" s="13"/>
    </row>
    <row r="14" customFormat="false" ht="33.75" hidden="false" customHeight="true" outlineLevel="0" collapsed="false">
      <c r="B14" s="43" t="s">
        <v>106</v>
      </c>
      <c r="C14" s="43" t="s">
        <v>107</v>
      </c>
      <c r="D14" s="43" t="s">
        <v>108</v>
      </c>
      <c r="E14" s="43" t="s">
        <v>109</v>
      </c>
      <c r="F14" s="43" t="s">
        <v>110</v>
      </c>
      <c r="G14" s="43" t="s">
        <v>111</v>
      </c>
      <c r="H14" s="43" t="s">
        <v>112</v>
      </c>
      <c r="I14" s="43" t="s">
        <v>113</v>
      </c>
    </row>
    <row r="15" customFormat="false" ht="18.75" hidden="false" customHeight="true" outlineLevel="0" collapsed="false">
      <c r="B15" s="44"/>
      <c r="C15" s="45"/>
      <c r="D15" s="20"/>
      <c r="E15" s="20"/>
      <c r="F15" s="46"/>
      <c r="G15" s="45"/>
      <c r="H15" s="45"/>
      <c r="I15" s="20"/>
    </row>
    <row r="16" customFormat="false" ht="18.75" hidden="false" customHeight="true" outlineLevel="0" collapsed="false">
      <c r="B16" s="47"/>
      <c r="C16" s="48"/>
      <c r="D16" s="49"/>
      <c r="E16" s="49"/>
      <c r="F16" s="50"/>
      <c r="G16" s="48"/>
      <c r="H16" s="48"/>
      <c r="I16" s="49"/>
    </row>
    <row r="17" customFormat="false" ht="18.75" hidden="false" customHeight="true" outlineLevel="0" collapsed="false">
      <c r="B17" s="44"/>
      <c r="C17" s="45"/>
      <c r="D17" s="20"/>
      <c r="E17" s="20"/>
      <c r="F17" s="46"/>
      <c r="G17" s="45"/>
      <c r="H17" s="45"/>
      <c r="I17" s="20"/>
    </row>
    <row r="18" customFormat="false" ht="18.75" hidden="false" customHeight="true" outlineLevel="0" collapsed="false">
      <c r="B18" s="47"/>
      <c r="C18" s="48"/>
      <c r="D18" s="49"/>
      <c r="E18" s="49"/>
      <c r="F18" s="50"/>
      <c r="G18" s="48"/>
      <c r="H18" s="48"/>
      <c r="I18" s="49"/>
    </row>
    <row r="19" customFormat="false" ht="18.75" hidden="false" customHeight="true" outlineLevel="0" collapsed="false">
      <c r="B19" s="44"/>
      <c r="C19" s="45"/>
      <c r="D19" s="20"/>
      <c r="E19" s="20"/>
      <c r="F19" s="46"/>
      <c r="G19" s="45"/>
      <c r="H19" s="45"/>
      <c r="I19" s="20"/>
    </row>
    <row r="20" customFormat="false" ht="18.75" hidden="false" customHeight="true" outlineLevel="0" collapsed="false">
      <c r="B20" s="47"/>
      <c r="C20" s="48"/>
      <c r="D20" s="49"/>
      <c r="E20" s="49"/>
      <c r="F20" s="50"/>
      <c r="G20" s="48"/>
      <c r="H20" s="48"/>
      <c r="I20" s="49"/>
    </row>
    <row r="21" customFormat="false" ht="18.75" hidden="false" customHeight="true" outlineLevel="0" collapsed="false">
      <c r="B21" s="44"/>
      <c r="C21" s="45"/>
      <c r="D21" s="20"/>
      <c r="E21" s="20"/>
      <c r="F21" s="46"/>
      <c r="G21" s="45"/>
      <c r="H21" s="45"/>
      <c r="I21" s="20"/>
    </row>
    <row r="22" customFormat="false" ht="18.75" hidden="false" customHeight="true" outlineLevel="0" collapsed="false">
      <c r="B22" s="47"/>
      <c r="C22" s="48"/>
      <c r="D22" s="49"/>
      <c r="E22" s="49"/>
      <c r="F22" s="50"/>
      <c r="G22" s="48"/>
      <c r="H22" s="48"/>
      <c r="I22" s="49"/>
    </row>
    <row r="23" customFormat="false" ht="18.75" hidden="false" customHeight="true" outlineLevel="0" collapsed="false">
      <c r="B23" s="44"/>
      <c r="C23" s="45"/>
      <c r="D23" s="20"/>
      <c r="E23" s="20"/>
      <c r="F23" s="46"/>
      <c r="G23" s="45"/>
      <c r="H23" s="45"/>
      <c r="I23" s="20"/>
    </row>
    <row r="24" customFormat="false" ht="18.75" hidden="false" customHeight="true" outlineLevel="0" collapsed="false">
      <c r="B24" s="47"/>
      <c r="C24" s="48"/>
      <c r="D24" s="49"/>
      <c r="E24" s="49"/>
      <c r="F24" s="50"/>
      <c r="G24" s="48"/>
      <c r="H24" s="48"/>
      <c r="I24" s="49"/>
    </row>
    <row r="25" customFormat="false" ht="18.75" hidden="false" customHeight="true" outlineLevel="0" collapsed="false">
      <c r="B25" s="44"/>
      <c r="C25" s="45"/>
      <c r="D25" s="20"/>
      <c r="E25" s="20"/>
      <c r="F25" s="46"/>
      <c r="G25" s="45"/>
      <c r="H25" s="45"/>
      <c r="I25" s="20"/>
    </row>
    <row r="26" customFormat="false" ht="18.75" hidden="false" customHeight="true" outlineLevel="0" collapsed="false">
      <c r="B26" s="47"/>
      <c r="C26" s="48"/>
      <c r="D26" s="49"/>
      <c r="E26" s="49"/>
      <c r="F26" s="50"/>
      <c r="G26" s="48"/>
      <c r="H26" s="48"/>
      <c r="I26" s="49"/>
    </row>
    <row r="27" customFormat="false" ht="18.75" hidden="false" customHeight="true" outlineLevel="0" collapsed="false">
      <c r="B27" s="44"/>
      <c r="C27" s="45"/>
      <c r="D27" s="20"/>
      <c r="E27" s="20"/>
      <c r="F27" s="46"/>
      <c r="G27" s="45"/>
      <c r="H27" s="45"/>
      <c r="I27" s="20"/>
    </row>
    <row r="28" customFormat="false" ht="18.75" hidden="false" customHeight="true" outlineLevel="0" collapsed="false">
      <c r="B28" s="47"/>
      <c r="C28" s="48"/>
      <c r="D28" s="49"/>
      <c r="E28" s="49"/>
      <c r="F28" s="50"/>
      <c r="G28" s="48"/>
      <c r="H28" s="48"/>
      <c r="I28" s="49"/>
    </row>
    <row r="29" customFormat="false" ht="18.75" hidden="false" customHeight="true" outlineLevel="0" collapsed="false">
      <c r="B29" s="44"/>
      <c r="C29" s="45"/>
      <c r="D29" s="20"/>
      <c r="E29" s="20"/>
      <c r="F29" s="46"/>
      <c r="G29" s="45"/>
      <c r="H29" s="45"/>
      <c r="I29" s="20"/>
    </row>
    <row r="30" customFormat="false" ht="18.75" hidden="false" customHeight="true" outlineLevel="0" collapsed="false">
      <c r="B30" s="47"/>
      <c r="C30" s="48"/>
      <c r="D30" s="49"/>
      <c r="E30" s="49"/>
      <c r="F30" s="50"/>
      <c r="G30" s="48"/>
      <c r="H30" s="48"/>
      <c r="I30" s="49"/>
    </row>
    <row r="31" customFormat="false" ht="18.75" hidden="false" customHeight="true" outlineLevel="0" collapsed="false">
      <c r="B31" s="44"/>
      <c r="C31" s="45"/>
      <c r="D31" s="20"/>
      <c r="E31" s="20"/>
      <c r="F31" s="46"/>
      <c r="G31" s="45"/>
      <c r="H31" s="45"/>
      <c r="I31" s="20"/>
    </row>
    <row r="32" customFormat="false" ht="18.75" hidden="false" customHeight="true" outlineLevel="0" collapsed="false">
      <c r="B32" s="47"/>
      <c r="C32" s="48"/>
      <c r="D32" s="49"/>
      <c r="E32" s="49"/>
      <c r="F32" s="50"/>
      <c r="G32" s="48"/>
      <c r="H32" s="48"/>
      <c r="I32" s="49"/>
    </row>
    <row r="33" customFormat="false" ht="18.75" hidden="false" customHeight="true" outlineLevel="0" collapsed="false">
      <c r="B33" s="44"/>
      <c r="C33" s="45"/>
      <c r="D33" s="20"/>
      <c r="E33" s="20"/>
      <c r="F33" s="46"/>
      <c r="G33" s="45"/>
      <c r="H33" s="45"/>
      <c r="I33" s="20"/>
    </row>
    <row r="34" customFormat="false" ht="18.75" hidden="false" customHeight="true" outlineLevel="0" collapsed="false">
      <c r="B34" s="47"/>
      <c r="C34" s="48"/>
      <c r="D34" s="49"/>
      <c r="E34" s="49"/>
      <c r="F34" s="50"/>
      <c r="G34" s="48"/>
      <c r="H34" s="48"/>
      <c r="I34" s="49"/>
    </row>
    <row r="35" customFormat="false" ht="18.75" hidden="false" customHeight="true" outlineLevel="0" collapsed="false">
      <c r="B35" s="44"/>
      <c r="C35" s="45"/>
      <c r="D35" s="20"/>
      <c r="E35" s="20"/>
      <c r="F35" s="46"/>
      <c r="G35" s="45"/>
      <c r="H35" s="45"/>
      <c r="I35" s="20"/>
    </row>
    <row r="36" customFormat="false" ht="18.75" hidden="false" customHeight="true" outlineLevel="0" collapsed="false">
      <c r="B36" s="47"/>
      <c r="C36" s="48"/>
      <c r="D36" s="49"/>
      <c r="E36" s="49"/>
      <c r="F36" s="50"/>
      <c r="G36" s="48"/>
      <c r="H36" s="48"/>
      <c r="I36" s="49"/>
    </row>
    <row r="37" customFormat="false" ht="18.75" hidden="false" customHeight="true" outlineLevel="0" collapsed="false">
      <c r="B37" s="44"/>
      <c r="C37" s="45"/>
      <c r="D37" s="20"/>
      <c r="E37" s="20"/>
      <c r="F37" s="46"/>
      <c r="G37" s="45"/>
      <c r="H37" s="45"/>
      <c r="I37" s="20"/>
    </row>
    <row r="38" customFormat="false" ht="18.75" hidden="false" customHeight="true" outlineLevel="0" collapsed="false">
      <c r="B38" s="47"/>
      <c r="C38" s="48"/>
      <c r="D38" s="49"/>
      <c r="E38" s="49"/>
      <c r="F38" s="50"/>
      <c r="G38" s="48"/>
      <c r="H38" s="48"/>
      <c r="I38" s="49"/>
    </row>
    <row r="39" customFormat="false" ht="18.75" hidden="false" customHeight="true" outlineLevel="0" collapsed="false">
      <c r="B39" s="44"/>
      <c r="C39" s="45"/>
      <c r="D39" s="20"/>
      <c r="E39" s="20"/>
      <c r="F39" s="46"/>
      <c r="G39" s="45"/>
      <c r="H39" s="45"/>
      <c r="I39" s="20"/>
    </row>
    <row r="40" customFormat="false" ht="18.75" hidden="false" customHeight="true" outlineLevel="0" collapsed="false">
      <c r="B40" s="47"/>
      <c r="C40" s="48"/>
      <c r="D40" s="49"/>
      <c r="E40" s="49"/>
      <c r="F40" s="50"/>
      <c r="G40" s="48"/>
      <c r="H40" s="48"/>
      <c r="I40" s="49"/>
    </row>
    <row r="41" customFormat="false" ht="18.75" hidden="false" customHeight="true" outlineLevel="0" collapsed="false">
      <c r="B41" s="44"/>
      <c r="C41" s="45"/>
      <c r="D41" s="20"/>
      <c r="E41" s="20"/>
      <c r="F41" s="46"/>
      <c r="G41" s="45"/>
      <c r="H41" s="45"/>
      <c r="I41" s="20"/>
    </row>
    <row r="42" customFormat="false" ht="18.75" hidden="false" customHeight="true" outlineLevel="0" collapsed="false">
      <c r="B42" s="47"/>
      <c r="C42" s="48"/>
      <c r="D42" s="49"/>
      <c r="E42" s="49"/>
      <c r="F42" s="50"/>
      <c r="G42" s="48"/>
      <c r="H42" s="48"/>
      <c r="I42" s="49"/>
    </row>
    <row r="44" customFormat="false" ht="15" hidden="false" customHeight="false" outlineLevel="0" collapsed="false">
      <c r="B44" s="1" t="s">
        <v>114</v>
      </c>
    </row>
    <row r="45" customFormat="false" ht="15" hidden="false" customHeight="false" outlineLevel="0" collapsed="false">
      <c r="B45" s="29" t="s">
        <v>115</v>
      </c>
      <c r="C45" s="29"/>
      <c r="D45" s="37" t="n">
        <f aca="false">COUNT(C15:C42)</f>
        <v>0</v>
      </c>
    </row>
    <row r="46" customFormat="false" ht="15" hidden="false" customHeight="false" outlineLevel="0" collapsed="false">
      <c r="B46" s="29" t="s">
        <v>116</v>
      </c>
      <c r="C46" s="29"/>
      <c r="D46" s="37" t="n">
        <f aca="false">IFERROR(AVERAGE(C15:C42),0)</f>
        <v>0</v>
      </c>
    </row>
    <row r="47" customFormat="false" ht="15" hidden="false" customHeight="false" outlineLevel="0" collapsed="false">
      <c r="B47" s="29" t="s">
        <v>117</v>
      </c>
      <c r="C47" s="29"/>
      <c r="D47" s="37" t="n">
        <f aca="false">IFERROR(MIN(C15:C42),0)</f>
        <v>0</v>
      </c>
    </row>
    <row r="48" customFormat="false" ht="15" hidden="false" customHeight="false" outlineLevel="0" collapsed="false">
      <c r="B48" s="29" t="s">
        <v>118</v>
      </c>
      <c r="C48" s="29"/>
      <c r="D48" s="37" t="n">
        <f aca="false">IFERROR(MAX(C15:C42),0)</f>
        <v>0</v>
      </c>
    </row>
    <row r="49" customFormat="false" ht="15" hidden="false" customHeight="false" outlineLevel="0" collapsed="false">
      <c r="B49" s="29" t="s">
        <v>119</v>
      </c>
      <c r="C49" s="29"/>
      <c r="D49" s="35" t="n">
        <f aca="false">IFERROR(AVERAGE(G15:G42),0)</f>
        <v>0</v>
      </c>
    </row>
    <row r="50" customFormat="false" ht="15" hidden="false" customHeight="false" outlineLevel="0" collapsed="false">
      <c r="B50" s="29" t="s">
        <v>120</v>
      </c>
      <c r="C50" s="29"/>
      <c r="D50" s="35" t="n">
        <f aca="false">IFERROR(AVERAGE(H15:H42),0)</f>
        <v>0</v>
      </c>
    </row>
    <row r="51" customFormat="false" ht="15" hidden="false" customHeight="false" outlineLevel="0" collapsed="false">
      <c r="B51" s="29" t="s">
        <v>121</v>
      </c>
      <c r="C51" s="29"/>
      <c r="D51" s="51" t="n">
        <f aca="false">IFERROR(SUM(F15:F42),0)</f>
        <v>0</v>
      </c>
    </row>
    <row r="53" customFormat="false" ht="15" hidden="false" customHeight="true" outlineLevel="0" collapsed="false">
      <c r="B53" s="39" t="s">
        <v>122</v>
      </c>
      <c r="C53" s="39"/>
      <c r="D53" s="39"/>
      <c r="E53" s="39"/>
      <c r="F53" s="39"/>
      <c r="G53" s="39"/>
      <c r="H53" s="39"/>
      <c r="I53" s="39"/>
    </row>
    <row r="54" customFormat="false" ht="15" hidden="false" customHeight="false" outlineLevel="0" collapsed="false">
      <c r="B54" s="39"/>
      <c r="C54" s="39"/>
      <c r="D54" s="39"/>
      <c r="E54" s="39"/>
      <c r="F54" s="39"/>
      <c r="G54" s="39"/>
      <c r="H54" s="39"/>
      <c r="I54" s="39"/>
    </row>
  </sheetData>
  <mergeCells count="12">
    <mergeCell ref="C10:D10"/>
    <mergeCell ref="F10:G10"/>
    <mergeCell ref="C11:D11"/>
    <mergeCell ref="F11:G11"/>
    <mergeCell ref="B45:C45"/>
    <mergeCell ref="B46:C46"/>
    <mergeCell ref="B47:C47"/>
    <mergeCell ref="B48:C48"/>
    <mergeCell ref="B49:C49"/>
    <mergeCell ref="B50:C50"/>
    <mergeCell ref="B51:C51"/>
    <mergeCell ref="B53:I54"/>
  </mergeCells>
  <dataValidations count="1">
    <dataValidation allowBlank="true" errorStyle="stop" operator="between" showDropDown="false" showErrorMessage="false" showInputMessage="false" sqref="E15:E42" type="list">
      <formula1>"Regrind,Replace"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2026-09-17T01:22:36Z</dcterms:created>
  <dc:creator>openpyxl</dc:creator>
  <dc:description/>
  <dc:language>en-US</dc:language>
  <cp:lastModifiedBy/>
  <dcterms:modified xsi:type="dcterms:W3CDTF">2026-09-17T01:22:36Z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